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ommun\SITE INTERNET\extranet\"/>
    </mc:Choice>
  </mc:AlternateContent>
  <xr:revisionPtr revIDLastSave="0" documentId="8_{3ADC8183-8010-4A9B-940D-DC45B33D5A47}" xr6:coauthVersionLast="47" xr6:coauthVersionMax="47" xr10:uidLastSave="{00000000-0000-0000-0000-000000000000}"/>
  <bookViews>
    <workbookView xWindow="-120" yWindow="-120" windowWidth="29040" windowHeight="15840" xr2:uid="{6B3D5D97-6A8B-42D9-A354-80C487AFE87D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" l="1"/>
  <c r="B4" i="1" s="1"/>
  <c r="E47" i="1"/>
  <c r="B48" i="1" s="1"/>
  <c r="E43" i="1" l="1"/>
  <c r="B44" i="1" s="1"/>
  <c r="E39" i="1"/>
  <c r="B40" i="1" s="1"/>
  <c r="E35" i="1"/>
  <c r="B36" i="1" s="1"/>
  <c r="E19" i="1"/>
  <c r="F25" i="1" s="1"/>
  <c r="E20" i="1"/>
  <c r="E21" i="1"/>
  <c r="F27" i="1" s="1"/>
  <c r="E22" i="1"/>
  <c r="F28" i="1" s="1"/>
  <c r="E18" i="1"/>
  <c r="H13" i="1"/>
  <c r="E11" i="1"/>
  <c r="H14" i="1" s="1"/>
  <c r="E7" i="1"/>
  <c r="B8" i="1" s="1"/>
  <c r="F31" i="1" l="1"/>
  <c r="F32" i="1" s="1"/>
  <c r="F26" i="1"/>
  <c r="F24" i="1"/>
  <c r="H15" i="1"/>
  <c r="B12" i="1" s="1"/>
  <c r="F29" i="1" l="1"/>
  <c r="F30" i="1" s="1"/>
  <c r="B23" i="1" s="1"/>
  <c r="B5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Laurent HOUETTE</author>
  </authors>
  <commentList>
    <comment ref="B8" authorId="0" shapeId="0" xr:uid="{4AA2638D-3A2F-4560-9DFF-4866539B52F0}">
      <text>
        <r>
          <rPr>
            <sz val="9"/>
            <color indexed="81"/>
            <rFont val="Tahoma"/>
            <family val="2"/>
          </rPr>
          <t>5 à 30 % des TA : 2 pts
30 à 50 % des TA : 3 pts
≥ 50 % des TA : 4 pts</t>
        </r>
      </text>
    </comment>
    <comment ref="B12" authorId="0" shapeId="0" xr:uid="{8E42BEF9-0A26-4236-9ED1-1C390723A0F0}">
      <text>
        <r>
          <rPr>
            <sz val="9"/>
            <color indexed="81"/>
            <rFont val="Tahoma"/>
            <family val="2"/>
          </rPr>
          <t>≥ 5% des TA ou &gt; 5 ha : 2 pts
≥ 10% des TA : 3 pts</t>
        </r>
      </text>
    </comment>
    <comment ref="B23" authorId="0" shapeId="0" xr:uid="{A686F4A1-91BD-4BD1-9A75-DB727109D565}">
      <text>
        <r>
          <rPr>
            <sz val="9"/>
            <color indexed="81"/>
            <rFont val="Tahoma"/>
            <family val="2"/>
          </rPr>
          <t>Céréales d’hiver ≥ 10% des TA : 1 pt
Céréales de printemps ≥ 10% des TA : 1 pt
Plantes sarclées ≥ 10% des TA : 1 pt
Oléagineux d’hiver ≥ 7% des TA : 1 pt
Oléagineux de printemps ≥ 5% des TA : 1 pt
Si chaque catégorie est inférieure à 10% des TA mais que leur somme dépasse 10% des TA alors l'exploitant se voit attribuer 1 point.
Max 4 points sur ce bloc</t>
        </r>
      </text>
    </comment>
    <comment ref="B36" authorId="0" shapeId="0" xr:uid="{83E6DD97-F0BC-47C5-988E-B189BFD6E004}">
      <text>
        <r>
          <rPr>
            <sz val="9"/>
            <color indexed="81"/>
            <rFont val="Tahoma"/>
            <family val="2"/>
          </rPr>
          <t xml:space="preserve">5 à 10 % des TA : 1 pt
10 à 25 % des TA : 2 pts
25 à 50 % des TA : 3 pts
50 à 75 % des TA : 4 pts
≥ 75 % des TA : 5 pts
</t>
        </r>
      </text>
    </comment>
    <comment ref="B40" authorId="0" shapeId="0" xr:uid="{138C551C-FB10-439D-9EDE-DE35125D1D20}">
      <text>
        <r>
          <rPr>
            <sz val="9"/>
            <color indexed="81"/>
            <rFont val="Tahoma"/>
            <family val="2"/>
          </rPr>
          <t>10 à 40 % de la SAU : 1 pt
40 à 75 % de la SAU : 2 pts
≥ 75 % de la SAU : 3 pts</t>
        </r>
      </text>
    </comment>
    <comment ref="B44" authorId="0" shapeId="0" xr:uid="{546C0646-6D47-4CD4-9B39-ADDABA1251E0}">
      <text>
        <r>
          <rPr>
            <sz val="9"/>
            <color indexed="81"/>
            <rFont val="Tahoma"/>
            <family val="2"/>
          </rPr>
          <t xml:space="preserve">Surface totale en terres arables &lt; 10 ha : 2 points
</t>
        </r>
      </text>
    </comment>
  </commentList>
</comments>
</file>

<file path=xl/sharedStrings.xml><?xml version="1.0" encoding="utf-8"?>
<sst xmlns="http://schemas.openxmlformats.org/spreadsheetml/2006/main" count="80" uniqueCount="43">
  <si>
    <t>Eco-régime "pratiques de gestion agro-écologique des surfaces agricoles : diversification des cultures"</t>
  </si>
  <si>
    <t>hectares</t>
  </si>
  <si>
    <t xml:space="preserve">soit </t>
  </si>
  <si>
    <t>des terres arables</t>
  </si>
  <si>
    <t>Sur ce volet vous obtenez</t>
  </si>
  <si>
    <t>Points</t>
  </si>
  <si>
    <t>PRAIRIES TEMPORAIRES ET JACHERES</t>
  </si>
  <si>
    <t>LEGUMINEUSES</t>
  </si>
  <si>
    <t>Surface de terres arables de l'exploitation =</t>
  </si>
  <si>
    <t>CEREALES, PLANTES SARCLEES, OLEAGINEUX</t>
  </si>
  <si>
    <r>
      <t xml:space="preserve">Surface en plantes sarclées
</t>
    </r>
    <r>
      <rPr>
        <i/>
        <sz val="10"/>
        <color theme="1"/>
        <rFont val="Calibri"/>
        <family val="2"/>
        <scheme val="minor"/>
      </rPr>
      <t>(betteraves, pommes de terre)</t>
    </r>
  </si>
  <si>
    <r>
      <t xml:space="preserve">Surface en oléagineux de printemps
</t>
    </r>
    <r>
      <rPr>
        <i/>
        <sz val="10"/>
        <color theme="1"/>
        <rFont val="Calibri"/>
        <family val="2"/>
        <scheme val="minor"/>
      </rPr>
      <t>(tournesol, cameline, oeillette, niger…)</t>
    </r>
  </si>
  <si>
    <r>
      <t xml:space="preserve">Surface en oléagineux d'hiver
</t>
    </r>
    <r>
      <rPr>
        <i/>
        <sz val="10"/>
        <color theme="1"/>
        <rFont val="Calibri"/>
        <family val="2"/>
        <scheme val="minor"/>
      </rPr>
      <t>(colza et navette d'hiver, moutarde…)</t>
    </r>
  </si>
  <si>
    <r>
      <t xml:space="preserve">Surface en céréales d'hiver
</t>
    </r>
    <r>
      <rPr>
        <i/>
        <sz val="10"/>
        <color theme="1"/>
        <rFont val="Calibri"/>
        <family val="2"/>
        <scheme val="minor"/>
      </rPr>
      <t>(avoine, blé tendre, blé dur, épeautre, triticale, orge, seigle)</t>
    </r>
  </si>
  <si>
    <t>soit</t>
  </si>
  <si>
    <t>&lt;- point pour les oléagineux de printemps (seuil à 5%)</t>
  </si>
  <si>
    <t>&lt;- point pour les oléagineux d'hiver (seuil à 7%)</t>
  </si>
  <si>
    <t>&lt;- point pour les plantes sarclées (seuil à 10%)</t>
  </si>
  <si>
    <t>&lt;- point pour les céréales d'hiver  (seuil à 10%)</t>
  </si>
  <si>
    <t>&lt;- point pour les céréales de printemps  (seuil à 10%)</t>
  </si>
  <si>
    <t>AUTRES CULTURES</t>
  </si>
  <si>
    <r>
      <t xml:space="preserve">Surface en autres cultures sur terres arables
</t>
    </r>
    <r>
      <rPr>
        <i/>
        <sz val="10"/>
        <color theme="1"/>
        <rFont val="Calibri"/>
        <family val="2"/>
        <scheme val="minor"/>
      </rPr>
      <t>(riz, chanvre, légumes, lin, tabac, sarrasin, maïs doux...)</t>
    </r>
  </si>
  <si>
    <t>Surface agricole utile de l'exploitation =</t>
  </si>
  <si>
    <t>PRAIRIE PERMANENTE</t>
  </si>
  <si>
    <t>Surface en prairie permanente</t>
  </si>
  <si>
    <t>de la SAU</t>
  </si>
  <si>
    <t>SURFACE TOTALE EN TERRES ARABLES</t>
  </si>
  <si>
    <t>Surface en terres arables</t>
  </si>
  <si>
    <t>BONUS HAIE</t>
  </si>
  <si>
    <t>mètres</t>
  </si>
  <si>
    <t>€ supplémentaires de prime "haie"</t>
  </si>
  <si>
    <t>TOTAL =</t>
  </si>
  <si>
    <t>&lt;- somme non plafonnée</t>
  </si>
  <si>
    <t>&lt;-surface totale des 5 catégories</t>
  </si>
  <si>
    <t>&lt;- REGLE 1 = total points par catégorie plafonné à 4 points</t>
  </si>
  <si>
    <t>&lt;- REGLE 2 = 1 point si somme des 5 catégories &gt;10% (si aucune catégorie &gt;10%)</t>
  </si>
  <si>
    <t>Longueur totale de haies</t>
  </si>
  <si>
    <r>
      <t xml:space="preserve">Surface en céréales de printemps
</t>
    </r>
    <r>
      <rPr>
        <i/>
        <sz val="10"/>
        <color theme="1"/>
        <rFont val="Calibri"/>
        <family val="2"/>
        <scheme val="minor"/>
      </rPr>
      <t>(avoine, blé tendre, blé dur, épeautre, triticale, orge, seigle, maïs grain et fourrager)</t>
    </r>
  </si>
  <si>
    <t>Surface en prairies temporaires et jachères =</t>
  </si>
  <si>
    <r>
      <rPr>
        <b/>
        <sz val="11"/>
        <color theme="1"/>
        <rFont val="Calibri"/>
        <family val="2"/>
        <scheme val="minor"/>
      </rPr>
      <t xml:space="preserve">2 points </t>
    </r>
    <r>
      <rPr>
        <sz val="11"/>
        <color theme="1"/>
        <rFont val="Calibri"/>
        <family val="2"/>
        <scheme val="minor"/>
      </rPr>
      <t>= minimum réglementaire (Conditionnalité)</t>
    </r>
  </si>
  <si>
    <r>
      <rPr>
        <b/>
        <sz val="11"/>
        <color theme="1"/>
        <rFont val="Calibri"/>
        <family val="2"/>
        <scheme val="minor"/>
      </rPr>
      <t>4 points</t>
    </r>
    <r>
      <rPr>
        <sz val="11"/>
        <color theme="1"/>
        <rFont val="Calibri"/>
        <family val="2"/>
        <scheme val="minor"/>
      </rPr>
      <t xml:space="preserve"> = Eco-régime à 54 €/ha</t>
    </r>
  </si>
  <si>
    <r>
      <rPr>
        <b/>
        <sz val="11"/>
        <color theme="1"/>
        <rFont val="Calibri"/>
        <family val="2"/>
        <scheme val="minor"/>
      </rPr>
      <t xml:space="preserve">5 points et plus </t>
    </r>
    <r>
      <rPr>
        <sz val="11"/>
        <color theme="1"/>
        <rFont val="Calibri"/>
        <family val="2"/>
        <scheme val="minor"/>
      </rPr>
      <t>= Eco-régime à 76 €/ha</t>
    </r>
  </si>
  <si>
    <r>
      <t xml:space="preserve">Surface en plantes fixatrices d'azote =
</t>
    </r>
    <r>
      <rPr>
        <i/>
        <sz val="10"/>
        <color theme="1"/>
        <rFont val="Calibri"/>
        <family val="2"/>
        <scheme val="minor"/>
      </rPr>
      <t>(légumineuses graines et fourragères : soja, luzerne, trèfle, haricot, pois, lentille, lupin, fève…)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</si>
</sst>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9" fontId="0" fillId="0" borderId="0" xfId="1" applyFont="1" applyBorder="1"/>
    <xf numFmtId="0" fontId="0" fillId="0" borderId="0" xfId="0" applyBorder="1" applyAlignment="1">
      <alignment vertical="center"/>
    </xf>
    <xf numFmtId="9" fontId="0" fillId="0" borderId="0" xfId="1" applyFont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vertical="center"/>
    </xf>
    <xf numFmtId="0" fontId="4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3" borderId="0" xfId="0" applyFill="1" applyBorder="1" applyAlignment="1">
      <alignment vertical="center"/>
    </xf>
    <xf numFmtId="0" fontId="0" fillId="0" borderId="0" xfId="0" quotePrefix="1"/>
    <xf numFmtId="9" fontId="0" fillId="0" borderId="0" xfId="0" applyNumberFormat="1" applyFill="1"/>
    <xf numFmtId="0" fontId="0" fillId="4" borderId="0" xfId="0" applyFill="1"/>
    <xf numFmtId="0" fontId="0" fillId="5" borderId="0" xfId="0" applyFill="1"/>
    <xf numFmtId="0" fontId="0" fillId="0" borderId="5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7" fillId="0" borderId="8" xfId="0" applyFont="1" applyFill="1" applyBorder="1" applyAlignment="1">
      <alignment horizontal="right"/>
    </xf>
    <xf numFmtId="0" fontId="0" fillId="0" borderId="8" xfId="0" applyFill="1" applyBorder="1"/>
    <xf numFmtId="0" fontId="0" fillId="0" borderId="9" xfId="0" applyFill="1" applyBorder="1"/>
    <xf numFmtId="164" fontId="0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241854</xdr:colOff>
      <xdr:row>50</xdr:row>
      <xdr:rowOff>53017</xdr:rowOff>
    </xdr:from>
    <xdr:to>
      <xdr:col>1</xdr:col>
      <xdr:colOff>642731</xdr:colOff>
      <xdr:row>52</xdr:row>
      <xdr:rowOff>125902</xdr:rowOff>
    </xdr:to>
    <xdr:sp macro="" textlink="">
      <xdr:nvSpPr>
        <xdr:cNvPr id="3" name="Flèche : droite 2">
          <a:extLst>
            <a:ext uri="{FF2B5EF4-FFF2-40B4-BE49-F238E27FC236}">
              <a16:creationId xmlns:a16="http://schemas.microsoft.com/office/drawing/2014/main" id="{C16DB2D8-975A-458E-92A7-BF325391B10F}"/>
            </a:ext>
          </a:extLst>
        </xdr:cNvPr>
        <xdr:cNvSpPr/>
      </xdr:nvSpPr>
      <xdr:spPr>
        <a:xfrm rot="5400000">
          <a:off x="2844250" y="9954047"/>
          <a:ext cx="443946" cy="400877"/>
        </a:xfrm>
        <a:prstGeom prst="rightArrow">
          <a:avLst/>
        </a:prstGeom>
        <a:solidFill>
          <a:schemeClr val="bg1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39756</xdr:colOff>
      <xdr:row>1</xdr:row>
      <xdr:rowOff>106017</xdr:rowOff>
    </xdr:from>
    <xdr:to>
      <xdr:col>6</xdr:col>
      <xdr:colOff>34041</xdr:colOff>
      <xdr:row>3</xdr:row>
      <xdr:rowOff>182632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6576F68-ECF1-4FF7-8B03-7F02EF54CD75}"/>
            </a:ext>
          </a:extLst>
        </xdr:cNvPr>
        <xdr:cNvSpPr/>
      </xdr:nvSpPr>
      <xdr:spPr>
        <a:xfrm>
          <a:off x="4141304" y="682487"/>
          <a:ext cx="1770076" cy="447675"/>
        </a:xfrm>
        <a:prstGeom prst="rect">
          <a:avLst/>
        </a:prstGeom>
        <a:solidFill>
          <a:srgbClr val="5B9BD5">
            <a:lumMod val="50000"/>
          </a:srgbClr>
        </a:solidFill>
        <a:ln w="12700" cap="flat" cmpd="sng" algn="ctr">
          <a:solidFill>
            <a:sysClr val="windowText" lastClr="000000">
              <a:shade val="50000"/>
            </a:sys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Saissez vos surfaces dans les cellules </a:t>
          </a: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jaunes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6DE4-206C-45C8-A937-A75479CAFF84}">
  <dimension ref="A1:H56"/>
  <sheetViews>
    <sheetView tabSelected="1" zoomScale="115" zoomScaleNormal="115" workbookViewId="0">
      <selection activeCell="H6" sqref="H6"/>
    </sheetView>
  </sheetViews>
  <sheetFormatPr baseColWidth="10" defaultRowHeight="15" x14ac:dyDescent="0.25"/>
  <cols>
    <col min="1" max="1" width="38.28515625" customWidth="1"/>
    <col min="2" max="2" width="12.5703125" style="2" customWidth="1"/>
    <col min="3" max="3" width="9" customWidth="1"/>
    <col min="4" max="4" width="4.5703125" customWidth="1"/>
    <col min="5" max="5" width="6" customWidth="1"/>
    <col min="6" max="6" width="15.28515625" bestFit="1" customWidth="1"/>
  </cols>
  <sheetData>
    <row r="1" spans="1:8" ht="45.6" customHeight="1" x14ac:dyDescent="0.25">
      <c r="A1" s="36" t="s">
        <v>0</v>
      </c>
      <c r="B1" s="36"/>
      <c r="C1" s="36"/>
      <c r="D1" s="36"/>
      <c r="E1" s="36"/>
      <c r="F1" s="36"/>
    </row>
    <row r="3" spans="1:8" x14ac:dyDescent="0.25">
      <c r="A3" t="s">
        <v>22</v>
      </c>
      <c r="B3" s="8">
        <v>150</v>
      </c>
      <c r="C3" t="s">
        <v>1</v>
      </c>
    </row>
    <row r="4" spans="1:8" x14ac:dyDescent="0.25">
      <c r="A4" t="s">
        <v>8</v>
      </c>
      <c r="B4" s="27">
        <f>B43</f>
        <v>120</v>
      </c>
      <c r="C4" t="s">
        <v>1</v>
      </c>
    </row>
    <row r="5" spans="1:8" ht="15.75" thickBot="1" x14ac:dyDescent="0.3"/>
    <row r="6" spans="1:8" x14ac:dyDescent="0.25">
      <c r="A6" s="40" t="s">
        <v>6</v>
      </c>
      <c r="B6" s="41"/>
      <c r="C6" s="41"/>
      <c r="D6" s="41"/>
      <c r="E6" s="41"/>
      <c r="F6" s="42"/>
    </row>
    <row r="7" spans="1:8" x14ac:dyDescent="0.25">
      <c r="A7" s="10" t="s">
        <v>38</v>
      </c>
      <c r="B7" s="8">
        <v>10</v>
      </c>
      <c r="C7" s="4" t="s">
        <v>1</v>
      </c>
      <c r="D7" s="4" t="s">
        <v>2</v>
      </c>
      <c r="E7" s="5">
        <f>B7/B4</f>
        <v>8.3333333333333329E-2</v>
      </c>
      <c r="F7" s="11" t="s">
        <v>3</v>
      </c>
    </row>
    <row r="8" spans="1:8" ht="19.5" thickBot="1" x14ac:dyDescent="0.35">
      <c r="A8" s="12" t="s">
        <v>4</v>
      </c>
      <c r="B8" s="13" t="str">
        <f>IF(AND(E7&gt;=0.05,E7&lt;0.3),"2",IF(AND(E7&gt;=0.3,E7&lt;0.5),"3",IF(AND(E7&gt;=0.5,E7&gt;=0.5),"4","0")))</f>
        <v>2</v>
      </c>
      <c r="C8" s="14" t="s">
        <v>5</v>
      </c>
      <c r="D8" s="14"/>
      <c r="E8" s="14"/>
      <c r="F8" s="15"/>
    </row>
    <row r="9" spans="1:8" ht="15.75" thickBot="1" x14ac:dyDescent="0.3"/>
    <row r="10" spans="1:8" x14ac:dyDescent="0.25">
      <c r="A10" s="40" t="s">
        <v>7</v>
      </c>
      <c r="B10" s="41"/>
      <c r="C10" s="41"/>
      <c r="D10" s="41"/>
      <c r="E10" s="41"/>
      <c r="F10" s="42"/>
    </row>
    <row r="11" spans="1:8" ht="43.9" customHeight="1" x14ac:dyDescent="0.25">
      <c r="A11" s="16" t="s">
        <v>42</v>
      </c>
      <c r="B11" s="9">
        <v>0</v>
      </c>
      <c r="C11" s="6" t="s">
        <v>1</v>
      </c>
      <c r="D11" s="6" t="s">
        <v>2</v>
      </c>
      <c r="E11" s="7">
        <f>B11/B4</f>
        <v>0</v>
      </c>
      <c r="F11" s="17" t="s">
        <v>3</v>
      </c>
    </row>
    <row r="12" spans="1:8" ht="19.5" thickBot="1" x14ac:dyDescent="0.35">
      <c r="A12" s="12" t="s">
        <v>4</v>
      </c>
      <c r="B12" s="13" t="str">
        <f>IF(H15="3","3",IF(H14="2","2",IF(H13="2","2","0")))</f>
        <v>0</v>
      </c>
      <c r="C12" s="14" t="s">
        <v>5</v>
      </c>
      <c r="D12" s="14"/>
      <c r="E12" s="14"/>
      <c r="F12" s="15"/>
    </row>
    <row r="13" spans="1:8" hidden="1" x14ac:dyDescent="0.25">
      <c r="H13" s="3" t="str">
        <f>IF(Feuil1!B11&gt;=5,"2","0")</f>
        <v>0</v>
      </c>
    </row>
    <row r="14" spans="1:8" hidden="1" x14ac:dyDescent="0.25">
      <c r="H14" s="3" t="str">
        <f>IF(Feuil1!E11&gt;=0.05,"2","0")</f>
        <v>0</v>
      </c>
    </row>
    <row r="15" spans="1:8" hidden="1" x14ac:dyDescent="0.25">
      <c r="H15" s="3" t="str">
        <f>IF(Feuil1!E11&gt;=0.1,"3","0")</f>
        <v>0</v>
      </c>
    </row>
    <row r="16" spans="1:8" ht="15.75" thickBot="1" x14ac:dyDescent="0.3"/>
    <row r="17" spans="1:7" x14ac:dyDescent="0.25">
      <c r="A17" s="40" t="s">
        <v>9</v>
      </c>
      <c r="B17" s="41"/>
      <c r="C17" s="41"/>
      <c r="D17" s="41"/>
      <c r="E17" s="41"/>
      <c r="F17" s="42"/>
    </row>
    <row r="18" spans="1:7" ht="41.25" x14ac:dyDescent="0.25">
      <c r="A18" s="16" t="s">
        <v>13</v>
      </c>
      <c r="B18" s="9">
        <v>50</v>
      </c>
      <c r="C18" s="6" t="s">
        <v>1</v>
      </c>
      <c r="D18" s="6" t="s">
        <v>14</v>
      </c>
      <c r="E18" s="7">
        <f>B18/B$4</f>
        <v>0.41666666666666669</v>
      </c>
      <c r="F18" s="17" t="s">
        <v>3</v>
      </c>
    </row>
    <row r="19" spans="1:7" ht="45" customHeight="1" x14ac:dyDescent="0.25">
      <c r="A19" s="16" t="s">
        <v>37</v>
      </c>
      <c r="B19" s="9">
        <v>20</v>
      </c>
      <c r="C19" s="6" t="s">
        <v>1</v>
      </c>
      <c r="D19" s="6" t="s">
        <v>14</v>
      </c>
      <c r="E19" s="7">
        <f>B19/B$4</f>
        <v>0.16666666666666666</v>
      </c>
      <c r="F19" s="17" t="s">
        <v>3</v>
      </c>
    </row>
    <row r="20" spans="1:7" ht="28.5" x14ac:dyDescent="0.25">
      <c r="A20" s="16" t="s">
        <v>10</v>
      </c>
      <c r="B20" s="9">
        <v>20</v>
      </c>
      <c r="C20" s="6" t="s">
        <v>1</v>
      </c>
      <c r="D20" s="6" t="s">
        <v>14</v>
      </c>
      <c r="E20" s="7">
        <f>B20/B$4</f>
        <v>0.16666666666666666</v>
      </c>
      <c r="F20" s="17" t="s">
        <v>3</v>
      </c>
    </row>
    <row r="21" spans="1:7" ht="28.5" x14ac:dyDescent="0.25">
      <c r="A21" s="16" t="s">
        <v>12</v>
      </c>
      <c r="B21" s="9">
        <v>20</v>
      </c>
      <c r="C21" s="6" t="s">
        <v>1</v>
      </c>
      <c r="D21" s="6" t="s">
        <v>14</v>
      </c>
      <c r="E21" s="7">
        <f>B21/B$4</f>
        <v>0.16666666666666666</v>
      </c>
      <c r="F21" s="17" t="s">
        <v>3</v>
      </c>
    </row>
    <row r="22" spans="1:7" ht="28.5" x14ac:dyDescent="0.25">
      <c r="A22" s="16" t="s">
        <v>11</v>
      </c>
      <c r="B22" s="9">
        <v>0</v>
      </c>
      <c r="C22" s="6" t="s">
        <v>1</v>
      </c>
      <c r="D22" s="6" t="s">
        <v>14</v>
      </c>
      <c r="E22" s="7">
        <f>B22/B$4</f>
        <v>0</v>
      </c>
      <c r="F22" s="17" t="s">
        <v>3</v>
      </c>
    </row>
    <row r="23" spans="1:7" ht="19.5" thickBot="1" x14ac:dyDescent="0.35">
      <c r="A23" s="12" t="s">
        <v>4</v>
      </c>
      <c r="B23" s="13">
        <f>IF(F30=0,F32,F30)</f>
        <v>4</v>
      </c>
      <c r="C23" s="14" t="s">
        <v>5</v>
      </c>
      <c r="D23" s="14"/>
      <c r="E23" s="14"/>
      <c r="F23" s="15"/>
    </row>
    <row r="24" spans="1:7" hidden="1" x14ac:dyDescent="0.25">
      <c r="F24" s="21">
        <f>IF(E18&gt;=0.1,1,0)</f>
        <v>1</v>
      </c>
      <c r="G24" t="s">
        <v>18</v>
      </c>
    </row>
    <row r="25" spans="1:7" hidden="1" x14ac:dyDescent="0.25">
      <c r="F25" s="21">
        <f>IF(E19&gt;=0.1,1,0)</f>
        <v>1</v>
      </c>
      <c r="G25" t="s">
        <v>19</v>
      </c>
    </row>
    <row r="26" spans="1:7" hidden="1" x14ac:dyDescent="0.25">
      <c r="F26" s="21">
        <f>IF(E20&gt;=0.1,1,0)</f>
        <v>1</v>
      </c>
      <c r="G26" t="s">
        <v>17</v>
      </c>
    </row>
    <row r="27" spans="1:7" hidden="1" x14ac:dyDescent="0.25">
      <c r="F27" s="21">
        <f>IF(E21&gt;=0.07,1,0)</f>
        <v>1</v>
      </c>
      <c r="G27" t="s">
        <v>16</v>
      </c>
    </row>
    <row r="28" spans="1:7" hidden="1" x14ac:dyDescent="0.25">
      <c r="F28" s="21">
        <f>IF(E22&gt;=0.05,1,0)</f>
        <v>0</v>
      </c>
      <c r="G28" t="s">
        <v>15</v>
      </c>
    </row>
    <row r="29" spans="1:7" hidden="1" x14ac:dyDescent="0.25">
      <c r="F29" s="25">
        <f>SUM(F24:F28)</f>
        <v>4</v>
      </c>
      <c r="G29" t="s">
        <v>32</v>
      </c>
    </row>
    <row r="30" spans="1:7" hidden="1" x14ac:dyDescent="0.25">
      <c r="F30" s="24">
        <f>IF(F29&gt;=4,4,F29)</f>
        <v>4</v>
      </c>
      <c r="G30" t="s">
        <v>34</v>
      </c>
    </row>
    <row r="31" spans="1:7" hidden="1" x14ac:dyDescent="0.25">
      <c r="F31" s="23">
        <f>E18+E19+E20+E21+E22</f>
        <v>0.91666666666666663</v>
      </c>
      <c r="G31" t="s">
        <v>33</v>
      </c>
    </row>
    <row r="32" spans="1:7" hidden="1" x14ac:dyDescent="0.25">
      <c r="F32" s="22">
        <f>IF(F31&gt;=0.1,1,0)</f>
        <v>1</v>
      </c>
      <c r="G32" t="s">
        <v>35</v>
      </c>
    </row>
    <row r="33" spans="1:6" ht="15.75" thickBot="1" x14ac:dyDescent="0.3"/>
    <row r="34" spans="1:6" x14ac:dyDescent="0.25">
      <c r="A34" s="40" t="s">
        <v>20</v>
      </c>
      <c r="B34" s="41"/>
      <c r="C34" s="41"/>
      <c r="D34" s="41"/>
      <c r="E34" s="41"/>
      <c r="F34" s="42"/>
    </row>
    <row r="35" spans="1:6" ht="45" customHeight="1" x14ac:dyDescent="0.25">
      <c r="A35" s="16" t="s">
        <v>21</v>
      </c>
      <c r="B35" s="9">
        <v>0</v>
      </c>
      <c r="C35" s="6" t="s">
        <v>1</v>
      </c>
      <c r="D35" s="6" t="s">
        <v>14</v>
      </c>
      <c r="E35" s="7">
        <f>B35/B$4</f>
        <v>0</v>
      </c>
      <c r="F35" s="17" t="s">
        <v>3</v>
      </c>
    </row>
    <row r="36" spans="1:6" ht="19.5" thickBot="1" x14ac:dyDescent="0.35">
      <c r="A36" s="12"/>
      <c r="B36" s="13" t="str">
        <f>IF(AND(E35&gt;=0.05,E35&lt;0.1),"1",IF(AND(E35&gt;=0.1,E35&lt;0.25),"2",IF(AND(E35&gt;=0.25,E35&lt;0.5),"3",IF(AND(E35&gt;=0.5,E35&lt;0.75),"4",IF(AND(E35&gt;=0.75,E35&lt;1.1),"5","0")))))</f>
        <v>0</v>
      </c>
      <c r="C36" s="14" t="s">
        <v>5</v>
      </c>
      <c r="D36" s="14"/>
      <c r="E36" s="14"/>
      <c r="F36" s="15"/>
    </row>
    <row r="37" spans="1:6" ht="15.75" thickBot="1" x14ac:dyDescent="0.3"/>
    <row r="38" spans="1:6" x14ac:dyDescent="0.25">
      <c r="A38" s="40" t="s">
        <v>23</v>
      </c>
      <c r="B38" s="41"/>
      <c r="C38" s="41"/>
      <c r="D38" s="41"/>
      <c r="E38" s="41"/>
      <c r="F38" s="42"/>
    </row>
    <row r="39" spans="1:6" x14ac:dyDescent="0.25">
      <c r="A39" s="10" t="s">
        <v>24</v>
      </c>
      <c r="B39" s="8">
        <v>10</v>
      </c>
      <c r="C39" s="6" t="s">
        <v>1</v>
      </c>
      <c r="D39" s="4" t="s">
        <v>14</v>
      </c>
      <c r="E39" s="5">
        <f>B39/B3</f>
        <v>6.6666666666666666E-2</v>
      </c>
      <c r="F39" s="11" t="s">
        <v>25</v>
      </c>
    </row>
    <row r="40" spans="1:6" ht="16.5" thickBot="1" x14ac:dyDescent="0.3">
      <c r="A40" s="12"/>
      <c r="B40" s="18" t="str">
        <f>IF(AND(E39&gt;=0.1,E39&lt;0.4),"1",IF(AND(E39&gt;=0.4,E39&lt;0.75),"2",IF(AND(E39&gt;=0.75,E39&gt;=0.75),"3","0")))</f>
        <v>0</v>
      </c>
      <c r="C40" s="14" t="s">
        <v>5</v>
      </c>
      <c r="D40" s="14"/>
      <c r="E40" s="14"/>
      <c r="F40" s="15"/>
    </row>
    <row r="41" spans="1:6" ht="15.75" thickBot="1" x14ac:dyDescent="0.3"/>
    <row r="42" spans="1:6" x14ac:dyDescent="0.25">
      <c r="A42" s="40" t="s">
        <v>26</v>
      </c>
      <c r="B42" s="41"/>
      <c r="C42" s="41"/>
      <c r="D42" s="41"/>
      <c r="E42" s="41"/>
      <c r="F42" s="42"/>
    </row>
    <row r="43" spans="1:6" x14ac:dyDescent="0.25">
      <c r="A43" s="10" t="s">
        <v>27</v>
      </c>
      <c r="B43" s="27">
        <f>B7+B11+B18+B19+B20+B21+B22+B35</f>
        <v>120</v>
      </c>
      <c r="C43" s="6" t="s">
        <v>1</v>
      </c>
      <c r="D43" s="4" t="s">
        <v>14</v>
      </c>
      <c r="E43" s="5">
        <f>B43/B3</f>
        <v>0.8</v>
      </c>
      <c r="F43" s="11" t="s">
        <v>25</v>
      </c>
    </row>
    <row r="44" spans="1:6" ht="16.5" thickBot="1" x14ac:dyDescent="0.3">
      <c r="A44" s="12"/>
      <c r="B44" s="18">
        <f>IF(E43&lt;0.1,2,0)</f>
        <v>0</v>
      </c>
      <c r="C44" s="14" t="s">
        <v>5</v>
      </c>
      <c r="D44" s="14"/>
      <c r="E44" s="14"/>
      <c r="F44" s="15"/>
    </row>
    <row r="45" spans="1:6" ht="15.75" thickBot="1" x14ac:dyDescent="0.3"/>
    <row r="46" spans="1:6" x14ac:dyDescent="0.25">
      <c r="A46" s="37" t="s">
        <v>28</v>
      </c>
      <c r="B46" s="38"/>
      <c r="C46" s="38"/>
      <c r="D46" s="38"/>
      <c r="E46" s="38"/>
      <c r="F46" s="39"/>
    </row>
    <row r="47" spans="1:6" x14ac:dyDescent="0.25">
      <c r="A47" s="26" t="s">
        <v>36</v>
      </c>
      <c r="B47" s="8">
        <v>9000</v>
      </c>
      <c r="C47" s="28" t="s">
        <v>29</v>
      </c>
      <c r="D47" s="29" t="s">
        <v>14</v>
      </c>
      <c r="E47" s="35">
        <f>(B47/1000)/B3</f>
        <v>0.06</v>
      </c>
      <c r="F47" s="30" t="s">
        <v>25</v>
      </c>
    </row>
    <row r="48" spans="1:6" ht="19.5" thickBot="1" x14ac:dyDescent="0.35">
      <c r="A48" s="31"/>
      <c r="B48" s="32">
        <f>IF(E47&gt;=0.06,7,0)</f>
        <v>7</v>
      </c>
      <c r="C48" s="33" t="s">
        <v>30</v>
      </c>
      <c r="D48" s="33"/>
      <c r="E48" s="33"/>
      <c r="F48" s="34"/>
    </row>
    <row r="50" spans="1:3" ht="21" x14ac:dyDescent="0.35">
      <c r="A50" s="20" t="s">
        <v>31</v>
      </c>
      <c r="B50" s="19">
        <f>B44+B40+B36+B23+B12+B8</f>
        <v>6</v>
      </c>
      <c r="C50" s="1" t="s">
        <v>5</v>
      </c>
    </row>
    <row r="54" spans="1:3" x14ac:dyDescent="0.25">
      <c r="B54" t="s">
        <v>39</v>
      </c>
    </row>
    <row r="55" spans="1:3" x14ac:dyDescent="0.25">
      <c r="B55" t="s">
        <v>40</v>
      </c>
    </row>
    <row r="56" spans="1:3" x14ac:dyDescent="0.25">
      <c r="B56" t="s">
        <v>41</v>
      </c>
    </row>
  </sheetData>
  <mergeCells count="8">
    <mergeCell ref="A1:F1"/>
    <mergeCell ref="A46:F46"/>
    <mergeCell ref="A6:F6"/>
    <mergeCell ref="A10:F10"/>
    <mergeCell ref="A17:F17"/>
    <mergeCell ref="A34:F34"/>
    <mergeCell ref="A38:F38"/>
    <mergeCell ref="A42:F42"/>
  </mergeCells>
  <conditionalFormatting sqref="B48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7D124-51CA-4C75-87A6-FCF9D6BACDB2}">
  <dimension ref="A1"/>
  <sheetViews>
    <sheetView workbookViewId="0">
      <selection activeCell="B2" sqref="B2:B5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lternateThumbnailUrl xmlns="http://schemas.microsoft.com/sharepoint/v3">
      <Url xsi:nil="true"/>
      <Description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20030798F17D747284AB17F7BD51CCC1C31" ma:contentTypeVersion="6" ma:contentTypeDescription="Télécharge une image ou une photographie." ma:contentTypeScope="" ma:versionID="28829506078eb9874508333185c4f41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d289f37dfaf22ee723c32bcf61596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Largeur de l'image" ma:internalName="ImageWidth" ma:readOnly="true">
      <xsd:simpleType>
        <xsd:restriction base="dms:Unknown"/>
      </xsd:simpleType>
    </xsd:element>
    <xsd:element name="ImageHeight" ma:index="12" nillable="true" ma:displayName="Hauteur de l'image" ma:internalName="ImageHeight" ma:readOnly="true">
      <xsd:simpleType>
        <xsd:restriction base="dms:Unknown"/>
      </xsd:simpleType>
    </xsd:element>
    <xsd:element name="ImageCreateDate" ma:index="13" nillable="true" ma:displayName="Date de prise du cliché" ma:format="DateTime" ma:hidden="true" ma:internalName="ImageCreateDate">
      <xsd:simpleType>
        <xsd:restriction base="dms:DateTime"/>
      </xsd:simpleType>
    </xsd:element>
    <xsd:element name="Description" ma:index="14" nillable="true" ma:displayName="Description" ma:description="Utilisée comme texte de remplacement pour l'image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Une miniature existe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Un aperçu existe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URL de l’image d’aperçu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8" ma:displayName="Titre"/>
        <xsd:element ref="dc:subject" minOccurs="0" maxOccurs="1"/>
        <xsd:element ref="dc:description" minOccurs="0" maxOccurs="1"/>
        <xsd:element name="keywords" minOccurs="0" maxOccurs="1" type="xsd:string" ma:index="20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E0158A-CFEC-4F84-8CF9-A472D12737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57584C7-1FFE-449C-8A30-61CE986912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5E0FF5-0382-4680-9300-EE27344BE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HOUETTE</dc:creator>
  <cp:lastModifiedBy>Acnegoce2</cp:lastModifiedBy>
  <cp:lastPrinted>2022-03-16T16:29:23Z</cp:lastPrinted>
  <dcterms:created xsi:type="dcterms:W3CDTF">2022-02-11T08:38:49Z</dcterms:created>
  <dcterms:modified xsi:type="dcterms:W3CDTF">2022-03-16T16:32:05Z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0x0101020030798F17D747284AB17F7BD51CCC1C31</vt:lpwstr>
  </property>
</Properties>
</file>